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Income &amp; Expenditure" sheetId="1" r:id="rId1"/>
    <sheet name="Annual Return" sheetId="3" r:id="rId2"/>
    <sheet name="Variances" sheetId="2" r:id="rId3"/>
  </sheets>
  <externalReferences>
    <externalReference r:id="rId4"/>
    <externalReference r:id="rId5"/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E12" i="3"/>
  <c r="D12" i="3"/>
  <c r="D11" i="3"/>
  <c r="C10" i="3"/>
  <c r="B10" i="3"/>
  <c r="D10" i="3" s="1"/>
  <c r="E10" i="3" s="1"/>
  <c r="D9" i="3"/>
  <c r="C8" i="3"/>
  <c r="B8" i="3"/>
  <c r="D8" i="3" s="1"/>
  <c r="E8" i="3" s="1"/>
  <c r="D7" i="3"/>
  <c r="C6" i="3"/>
  <c r="B6" i="3"/>
  <c r="D6" i="3" s="1"/>
  <c r="E6" i="3" s="1"/>
  <c r="C5" i="3"/>
  <c r="B5" i="3"/>
  <c r="D5" i="3" s="1"/>
  <c r="E5" i="3" s="1"/>
  <c r="B51" i="2"/>
  <c r="B49" i="2"/>
  <c r="B44" i="2"/>
  <c r="B43" i="2"/>
  <c r="B45" i="2" s="1"/>
  <c r="B32" i="2"/>
  <c r="B31" i="2"/>
  <c r="B30" i="2"/>
  <c r="B29" i="2"/>
  <c r="B28" i="2"/>
  <c r="B35" i="2" s="1"/>
  <c r="B23" i="2"/>
  <c r="B22" i="2"/>
  <c r="B24" i="2" s="1"/>
  <c r="B50" i="2" s="1"/>
  <c r="B11" i="2"/>
  <c r="B10" i="2"/>
  <c r="B9" i="2"/>
  <c r="B8" i="2"/>
  <c r="B12" i="2" s="1"/>
  <c r="B4" i="2"/>
  <c r="B3" i="2"/>
  <c r="B5" i="2" s="1"/>
  <c r="D35" i="1"/>
  <c r="D34" i="1"/>
  <c r="E28" i="1"/>
  <c r="C28" i="1"/>
  <c r="E27" i="1"/>
  <c r="C27" i="1"/>
  <c r="E26" i="1"/>
  <c r="C26" i="1"/>
  <c r="E25" i="1"/>
  <c r="C25" i="1"/>
  <c r="E24" i="1"/>
  <c r="C24" i="1"/>
  <c r="E23" i="1"/>
  <c r="F29" i="1" s="1"/>
  <c r="C23" i="1"/>
  <c r="D29" i="1" s="1"/>
  <c r="E19" i="1"/>
  <c r="C19" i="1"/>
  <c r="E18" i="1"/>
  <c r="F20" i="1" s="1"/>
  <c r="F21" i="1" s="1"/>
  <c r="F30" i="1" s="1"/>
  <c r="E17" i="1"/>
  <c r="C17" i="1"/>
  <c r="E16" i="1"/>
  <c r="C16" i="1"/>
  <c r="E15" i="1"/>
  <c r="C15" i="1"/>
  <c r="E14" i="1"/>
  <c r="C14" i="1"/>
  <c r="E13" i="1"/>
  <c r="C13" i="1"/>
  <c r="D20" i="1" s="1"/>
  <c r="D21" i="1" s="1"/>
  <c r="F10" i="1"/>
  <c r="D10" i="1"/>
  <c r="B52" i="2" l="1"/>
  <c r="B54" i="2" s="1"/>
  <c r="B55" i="2" s="1"/>
  <c r="B13" i="2"/>
  <c r="B36" i="2"/>
  <c r="D30" i="1"/>
  <c r="D36" i="1" s="1"/>
</calcChain>
</file>

<file path=xl/sharedStrings.xml><?xml version="1.0" encoding="utf-8"?>
<sst xmlns="http://schemas.openxmlformats.org/spreadsheetml/2006/main" count="104" uniqueCount="79">
  <si>
    <t>Peterston-super-Ely Community Council.</t>
  </si>
  <si>
    <t>Cyngor Cymuned Llanbedr-y-Fro</t>
  </si>
  <si>
    <t>Receipts and Payments  Accounts</t>
  </si>
  <si>
    <t>1st April 2018-31st March 2019</t>
  </si>
  <si>
    <t>2018-2019</t>
  </si>
  <si>
    <t>2017-2018</t>
  </si>
  <si>
    <t>Opening Balance</t>
  </si>
  <si>
    <t>Receipts</t>
  </si>
  <si>
    <t>Precept</t>
  </si>
  <si>
    <t>Churchyard Income</t>
  </si>
  <si>
    <t>Allotment Rentals</t>
  </si>
  <si>
    <t>VAT Refund</t>
  </si>
  <si>
    <t>MUGA</t>
  </si>
  <si>
    <t>Playing Fields</t>
  </si>
  <si>
    <t>Grants Received</t>
  </si>
  <si>
    <t>Total Receipts</t>
  </si>
  <si>
    <t xml:space="preserve"> </t>
  </si>
  <si>
    <t>Sub-Total</t>
  </si>
  <si>
    <t>Payments</t>
  </si>
  <si>
    <t>Salaries &amp; Administration</t>
  </si>
  <si>
    <t>Maintenance Costs</t>
  </si>
  <si>
    <t>Grants</t>
  </si>
  <si>
    <t xml:space="preserve">Playstation/MUGA Payments </t>
  </si>
  <si>
    <t>Other Payments</t>
  </si>
  <si>
    <t>VAT owed</t>
  </si>
  <si>
    <t>Total Payments</t>
  </si>
  <si>
    <t>Closing Balance at 31.3</t>
  </si>
  <si>
    <t>Amounts Ringfenced</t>
  </si>
  <si>
    <t xml:space="preserve">MUGA </t>
  </si>
  <si>
    <t>Other Grants ringfenced</t>
  </si>
  <si>
    <t>Remaining Monies at 31.3.19</t>
  </si>
  <si>
    <t>Explanation 1 - Other Receipts</t>
  </si>
  <si>
    <t xml:space="preserve">Figure in 2018 Column </t>
  </si>
  <si>
    <t xml:space="preserve">Figure in 2017 Column </t>
  </si>
  <si>
    <t>Variance</t>
  </si>
  <si>
    <t xml:space="preserve">Reasons </t>
  </si>
  <si>
    <t>Less Churchyard Income Received in 2018/19</t>
  </si>
  <si>
    <t>Increase in VAT Refund due in 2018/19</t>
  </si>
  <si>
    <t>Increase in Grants received in 2018/19</t>
  </si>
  <si>
    <t>Increase in MUGA receipts 2018/19</t>
  </si>
  <si>
    <t xml:space="preserve">Explained difference </t>
  </si>
  <si>
    <t xml:space="preserve">Unexplained difference </t>
  </si>
  <si>
    <t>Unexplained difference less than 15%</t>
  </si>
  <si>
    <t>Y</t>
  </si>
  <si>
    <t>The majority of the MUGA work was undertaken in 2018/19 which completely skews the receipts - receipts from this and resultant VAT</t>
  </si>
  <si>
    <t xml:space="preserve">Explanation 2 - Total Other payments </t>
  </si>
  <si>
    <t>Decrease in costs of maintenance</t>
  </si>
  <si>
    <t>Increase in grant payments</t>
  </si>
  <si>
    <t>Increase in MUGA payments</t>
  </si>
  <si>
    <t>Decrease in other payments</t>
  </si>
  <si>
    <t>Increase in VAT as a result of MUGA</t>
  </si>
  <si>
    <t>Explained Difference</t>
  </si>
  <si>
    <t xml:space="preserve">Unexplained difference less than 15% </t>
  </si>
  <si>
    <t>Reasons - The MUGA payments meant a massive increase in movement through the bank</t>
  </si>
  <si>
    <t xml:space="preserve">Explanation 3 - Total Cash and Investments </t>
  </si>
  <si>
    <t xml:space="preserve">Increase in precept </t>
  </si>
  <si>
    <t>Increase in total other payments (as explained above)</t>
  </si>
  <si>
    <t xml:space="preserve">Increase in staff costs </t>
  </si>
  <si>
    <t>Decrease in other receipts (as explained above)</t>
  </si>
  <si>
    <t>Explained difference</t>
  </si>
  <si>
    <t>Unexplained diffference</t>
  </si>
  <si>
    <t>2018/19</t>
  </si>
  <si>
    <t>2017/18</t>
  </si>
  <si>
    <t xml:space="preserve">Variance </t>
  </si>
  <si>
    <t>% Variance</t>
  </si>
  <si>
    <t>Explanation needed</t>
  </si>
  <si>
    <t>Total Other Receipts</t>
  </si>
  <si>
    <t>Explanation 1</t>
  </si>
  <si>
    <t xml:space="preserve">Staff Costs </t>
  </si>
  <si>
    <t>N</t>
  </si>
  <si>
    <t xml:space="preserve">Loan Interest/Capital Repayments </t>
  </si>
  <si>
    <t xml:space="preserve">Total other payments </t>
  </si>
  <si>
    <t>Explanation 2</t>
  </si>
  <si>
    <t xml:space="preserve">Debtors and Stock </t>
  </si>
  <si>
    <t>Total cash and investments</t>
  </si>
  <si>
    <t>Explanation 3</t>
  </si>
  <si>
    <t xml:space="preserve">Creditors </t>
  </si>
  <si>
    <t>Total FA and long term assets</t>
  </si>
  <si>
    <t xml:space="preserve">Total Borrowing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</si>
</sst>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name val="Cambria"/>
      <family val="1"/>
    </font>
    <font>
      <i/>
      <sz val="8"/>
      <name val="Comic Sans MS"/>
      <family val="4"/>
    </font>
    <font>
      <b/>
      <sz val="14"/>
      <name val="Cambria"/>
      <family val="1"/>
    </font>
    <font>
      <b/>
      <sz val="14"/>
      <name val="Comic Sans MS"/>
      <family val="4"/>
    </font>
    <font>
      <sz val="10"/>
      <name val="Cambria"/>
      <family val="1"/>
    </font>
    <font>
      <b/>
      <sz val="10"/>
      <name val="Cambria"/>
      <family val="1"/>
    </font>
    <font>
      <b/>
      <u/>
      <sz val="10"/>
      <name val="Cambria"/>
      <family val="1"/>
    </font>
    <font>
      <b/>
      <i/>
      <sz val="10"/>
      <name val="Cambria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/>
    <xf numFmtId="44" fontId="8" fillId="0" borderId="11" xfId="0" applyNumberFormat="1" applyFont="1" applyBorder="1" applyAlignment="1">
      <alignment horizontal="center"/>
    </xf>
    <xf numFmtId="44" fontId="8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164" fontId="8" fillId="0" borderId="13" xfId="2" applyNumberFormat="1" applyFont="1" applyBorder="1" applyAlignment="1">
      <alignment vertical="center"/>
    </xf>
    <xf numFmtId="164" fontId="8" fillId="0" borderId="14" xfId="2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8" fillId="0" borderId="13" xfId="2" applyNumberFormat="1" applyFont="1" applyBorder="1" applyAlignment="1">
      <alignment horizontal="right" vertical="center"/>
    </xf>
    <xf numFmtId="164" fontId="7" fillId="0" borderId="12" xfId="2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164" fontId="8" fillId="0" borderId="12" xfId="2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4" fontId="8" fillId="0" borderId="15" xfId="2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64" fontId="8" fillId="0" borderId="11" xfId="2" applyNumberFormat="1" applyFont="1" applyBorder="1" applyAlignment="1">
      <alignment horizontal="right" vertical="center"/>
    </xf>
    <xf numFmtId="164" fontId="8" fillId="0" borderId="16" xfId="2" applyNumberFormat="1" applyFont="1" applyBorder="1" applyAlignment="1">
      <alignment vertical="center"/>
    </xf>
    <xf numFmtId="44" fontId="0" fillId="0" borderId="0" xfId="0" applyNumberFormat="1"/>
    <xf numFmtId="0" fontId="8" fillId="0" borderId="10" xfId="0" applyFont="1" applyBorder="1" applyAlignment="1">
      <alignment horizontal="center" vertical="center" wrapText="1"/>
    </xf>
    <xf numFmtId="164" fontId="8" fillId="0" borderId="17" xfId="2" applyNumberFormat="1" applyFont="1" applyBorder="1" applyAlignment="1">
      <alignment vertical="center"/>
    </xf>
    <xf numFmtId="164" fontId="8" fillId="0" borderId="18" xfId="2" applyNumberFormat="1" applyFont="1" applyBorder="1" applyAlignment="1">
      <alignment vertical="center"/>
    </xf>
    <xf numFmtId="0" fontId="2" fillId="0" borderId="19" xfId="0" applyFont="1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9" xfId="0" applyBorder="1"/>
    <xf numFmtId="44" fontId="0" fillId="0" borderId="12" xfId="0" applyNumberFormat="1" applyBorder="1"/>
    <xf numFmtId="44" fontId="0" fillId="0" borderId="0" xfId="0" applyNumberFormat="1" applyBorder="1"/>
    <xf numFmtId="2" fontId="0" fillId="0" borderId="12" xfId="0" applyNumberFormat="1" applyBorder="1"/>
    <xf numFmtId="3" fontId="0" fillId="0" borderId="12" xfId="0" applyNumberFormat="1" applyBorder="1"/>
    <xf numFmtId="0" fontId="0" fillId="0" borderId="20" xfId="0" applyBorder="1"/>
    <xf numFmtId="0" fontId="0" fillId="0" borderId="4" xfId="0" applyBorder="1"/>
    <xf numFmtId="0" fontId="0" fillId="0" borderId="6" xfId="0" applyBorder="1"/>
    <xf numFmtId="0" fontId="2" fillId="0" borderId="0" xfId="0" applyFont="1" applyFill="1"/>
    <xf numFmtId="0" fontId="0" fillId="0" borderId="0" xfId="0" applyFill="1"/>
    <xf numFmtId="6" fontId="0" fillId="0" borderId="0" xfId="0" applyNumberFormat="1" applyFill="1"/>
    <xf numFmtId="8" fontId="0" fillId="0" borderId="0" xfId="0" applyNumberFormat="1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6" fontId="0" fillId="0" borderId="0" xfId="0" applyNumberFormat="1"/>
    <xf numFmtId="165" fontId="0" fillId="0" borderId="0" xfId="1" applyNumberFormat="1" applyFont="1"/>
    <xf numFmtId="2" fontId="0" fillId="0" borderId="0" xfId="0" applyNumberFormat="1"/>
    <xf numFmtId="2" fontId="0" fillId="0" borderId="0" xfId="0" applyNumberFormat="1" applyFill="1"/>
    <xf numFmtId="164" fontId="0" fillId="0" borderId="0" xfId="0" applyNumberFormat="1" applyAlignment="1">
      <alignment horizontal="left"/>
    </xf>
    <xf numFmtId="9" fontId="0" fillId="0" borderId="0" xfId="3" applyFont="1"/>
    <xf numFmtId="44" fontId="8" fillId="0" borderId="8" xfId="0" applyNumberFormat="1" applyFont="1" applyBorder="1" applyAlignment="1">
      <alignment horizontal="center" vertical="center"/>
    </xf>
    <xf numFmtId="44" fontId="8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ill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r/Downloads/Accounts%20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Documents/pseccc2017/fINANCE/Year%20end%20Bank%20Reconcili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Documents/pseccc2017/fINANCE/March%202018%20Bank%20Reconcili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Documents/pseccc2017/fINANCE/Accounts%20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"/>
      <sheetName val="Payments"/>
      <sheetName val="s137- wellbeing"/>
      <sheetName val="memorial event grant control"/>
      <sheetName val="MUGA  Control"/>
      <sheetName val="bank rec"/>
      <sheetName val="Budget vs CY for meeting"/>
      <sheetName val="income and expenditure"/>
      <sheetName val="annual return"/>
      <sheetName val="Variances"/>
      <sheetName val="Full Bank Rec"/>
    </sheetNames>
    <sheetDataSet>
      <sheetData sheetId="0"/>
      <sheetData sheetId="1"/>
      <sheetData sheetId="2"/>
      <sheetData sheetId="3"/>
      <sheetData sheetId="4">
        <row r="23">
          <cell r="E23">
            <v>10849.650000000012</v>
          </cell>
        </row>
      </sheetData>
      <sheetData sheetId="5">
        <row r="6">
          <cell r="C6">
            <v>6507</v>
          </cell>
        </row>
        <row r="8">
          <cell r="C8">
            <v>16000</v>
          </cell>
        </row>
        <row r="9">
          <cell r="C9">
            <v>3256.58</v>
          </cell>
        </row>
        <row r="10">
          <cell r="C10">
            <v>100</v>
          </cell>
        </row>
        <row r="11">
          <cell r="C11">
            <v>900</v>
          </cell>
        </row>
        <row r="12">
          <cell r="C12">
            <v>110</v>
          </cell>
        </row>
        <row r="13">
          <cell r="C13">
            <v>1500</v>
          </cell>
        </row>
        <row r="14">
          <cell r="C14">
            <v>2250</v>
          </cell>
        </row>
        <row r="16">
          <cell r="C16">
            <v>141177.77000000002</v>
          </cell>
        </row>
        <row r="17">
          <cell r="C17">
            <v>14021.259999999998</v>
          </cell>
        </row>
        <row r="20">
          <cell r="C20">
            <v>900</v>
          </cell>
        </row>
        <row r="21">
          <cell r="C21">
            <v>190</v>
          </cell>
        </row>
        <row r="22">
          <cell r="C22">
            <v>7641.62</v>
          </cell>
        </row>
        <row r="23">
          <cell r="C23">
            <v>302.875</v>
          </cell>
        </row>
        <row r="24">
          <cell r="C24">
            <v>1725.39</v>
          </cell>
        </row>
        <row r="25">
          <cell r="C25">
            <v>267.47000000000003</v>
          </cell>
        </row>
        <row r="26">
          <cell r="C26">
            <v>200</v>
          </cell>
        </row>
        <row r="27">
          <cell r="C27">
            <v>160</v>
          </cell>
        </row>
        <row r="28">
          <cell r="C28">
            <v>0</v>
          </cell>
        </row>
        <row r="29">
          <cell r="C29">
            <v>3902.9199999999996</v>
          </cell>
        </row>
        <row r="30">
          <cell r="C30">
            <v>480.56</v>
          </cell>
        </row>
        <row r="31">
          <cell r="C31">
            <v>137.59</v>
          </cell>
        </row>
        <row r="32">
          <cell r="C32">
            <v>2488.36</v>
          </cell>
        </row>
        <row r="33">
          <cell r="C33">
            <v>348</v>
          </cell>
        </row>
        <row r="34">
          <cell r="C34">
            <v>456.88</v>
          </cell>
        </row>
        <row r="35">
          <cell r="C35">
            <v>350.75</v>
          </cell>
        </row>
        <row r="36">
          <cell r="C36">
            <v>470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30</v>
          </cell>
        </row>
        <row r="40">
          <cell r="C40">
            <v>0</v>
          </cell>
        </row>
        <row r="41">
          <cell r="C41">
            <v>471.85</v>
          </cell>
        </row>
        <row r="42">
          <cell r="C42">
            <v>0</v>
          </cell>
        </row>
        <row r="43">
          <cell r="C43">
            <v>104.43</v>
          </cell>
        </row>
        <row r="44">
          <cell r="C44">
            <v>3105</v>
          </cell>
        </row>
        <row r="45">
          <cell r="C45">
            <v>116450.81999999999</v>
          </cell>
        </row>
        <row r="46">
          <cell r="C46">
            <v>24529.264999999999</v>
          </cell>
        </row>
        <row r="61">
          <cell r="D61">
            <v>243.24</v>
          </cell>
        </row>
      </sheetData>
      <sheetData sheetId="6"/>
      <sheetData sheetId="7">
        <row r="13">
          <cell r="C13">
            <v>16000</v>
          </cell>
          <cell r="E13">
            <v>13580</v>
          </cell>
        </row>
        <row r="14">
          <cell r="C14">
            <v>4750</v>
          </cell>
          <cell r="E14">
            <v>4800</v>
          </cell>
        </row>
        <row r="15">
          <cell r="E15">
            <v>110</v>
          </cell>
        </row>
        <row r="16">
          <cell r="C16">
            <v>14021.259999999998</v>
          </cell>
          <cell r="E16">
            <v>1378.77</v>
          </cell>
        </row>
        <row r="17">
          <cell r="C17">
            <v>141177.77000000002</v>
          </cell>
          <cell r="E17">
            <v>0</v>
          </cell>
        </row>
        <row r="18">
          <cell r="E18">
            <v>205</v>
          </cell>
        </row>
        <row r="19">
          <cell r="C19">
            <v>3256.58</v>
          </cell>
          <cell r="E19">
            <v>1250</v>
          </cell>
        </row>
        <row r="20">
          <cell r="D20">
            <v>179315.61000000002</v>
          </cell>
        </row>
        <row r="24">
          <cell r="C24">
            <v>14921.164999999999</v>
          </cell>
          <cell r="E24">
            <v>20070.849999999999</v>
          </cell>
        </row>
        <row r="25">
          <cell r="C25">
            <v>2625.9500000000003</v>
          </cell>
          <cell r="E25">
            <v>61</v>
          </cell>
        </row>
        <row r="26">
          <cell r="C26">
            <v>116450.81999999999</v>
          </cell>
          <cell r="E26">
            <v>395.92</v>
          </cell>
        </row>
        <row r="27">
          <cell r="C27">
            <v>378</v>
          </cell>
          <cell r="E27">
            <v>900.505</v>
          </cell>
        </row>
        <row r="28">
          <cell r="C28">
            <v>24529.264999999999</v>
          </cell>
          <cell r="E28">
            <v>1337.5649999999998</v>
          </cell>
        </row>
        <row r="29">
          <cell r="D29">
            <v>164713.77999999997</v>
          </cell>
          <cell r="F29">
            <v>28909.019999999997</v>
          </cell>
        </row>
        <row r="30">
          <cell r="D30">
            <v>21108.830000000045</v>
          </cell>
          <cell r="F30">
            <v>6506.7500000000073</v>
          </cell>
        </row>
      </sheetData>
      <sheetData sheetId="8">
        <row r="5">
          <cell r="B5">
            <v>163315.61000000002</v>
          </cell>
          <cell r="C5">
            <v>7743.77</v>
          </cell>
        </row>
        <row r="6">
          <cell r="B6">
            <v>4383.4799999999996</v>
          </cell>
          <cell r="C6">
            <v>4436.6599999999989</v>
          </cell>
        </row>
        <row r="8">
          <cell r="B8">
            <v>160330.29999999996</v>
          </cell>
          <cell r="C8">
            <v>24472.359999999997</v>
          </cell>
        </row>
        <row r="10">
          <cell r="B10">
            <v>21108.830000000045</v>
          </cell>
          <cell r="C10">
            <v>6506.7500000000073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8">
          <cell r="E28">
            <v>14092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C8">
            <v>13580</v>
          </cell>
        </row>
        <row r="9">
          <cell r="C9">
            <v>1250</v>
          </cell>
        </row>
        <row r="15">
          <cell r="C15">
            <v>205</v>
          </cell>
        </row>
        <row r="20">
          <cell r="C20">
            <v>1150</v>
          </cell>
        </row>
        <row r="23">
          <cell r="C23">
            <v>7618.55</v>
          </cell>
        </row>
        <row r="24">
          <cell r="C24">
            <v>830</v>
          </cell>
        </row>
        <row r="25">
          <cell r="C25">
            <v>4548.68</v>
          </cell>
        </row>
        <row r="27">
          <cell r="C27">
            <v>1045.75</v>
          </cell>
        </row>
        <row r="30">
          <cell r="C30">
            <v>4071.7999999999993</v>
          </cell>
        </row>
        <row r="31">
          <cell r="C31">
            <v>364.86000000000007</v>
          </cell>
        </row>
        <row r="33">
          <cell r="C33">
            <v>61</v>
          </cell>
        </row>
        <row r="37">
          <cell r="C37">
            <v>410</v>
          </cell>
        </row>
        <row r="42">
          <cell r="C42">
            <v>323.37</v>
          </cell>
        </row>
        <row r="43">
          <cell r="C43">
            <v>200</v>
          </cell>
        </row>
        <row r="44">
          <cell r="C44">
            <v>3369.5</v>
          </cell>
        </row>
        <row r="45">
          <cell r="C45">
            <v>575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s"/>
      <sheetName val="Receipts"/>
      <sheetName val="bank rec"/>
      <sheetName val="Budget vs CY for meeting"/>
      <sheetName val="income and expenditure"/>
      <sheetName val="annual return"/>
      <sheetName val="Variances"/>
      <sheetName val="Full Bank Rec"/>
      <sheetName val="3 Year Forecast "/>
    </sheetNames>
    <sheetDataSet>
      <sheetData sheetId="0"/>
      <sheetData sheetId="1"/>
      <sheetData sheetId="2">
        <row r="8">
          <cell r="C8">
            <v>13580</v>
          </cell>
        </row>
        <row r="10">
          <cell r="C10">
            <v>250</v>
          </cell>
        </row>
        <row r="11">
          <cell r="C11">
            <v>750</v>
          </cell>
        </row>
        <row r="12">
          <cell r="C12">
            <v>110</v>
          </cell>
        </row>
        <row r="13">
          <cell r="C13">
            <v>2000</v>
          </cell>
        </row>
        <row r="14">
          <cell r="C14">
            <v>1800</v>
          </cell>
        </row>
        <row r="16">
          <cell r="C16">
            <v>0</v>
          </cell>
        </row>
        <row r="17">
          <cell r="C17">
            <v>1378.77</v>
          </cell>
        </row>
        <row r="22">
          <cell r="C22">
            <v>287.13</v>
          </cell>
        </row>
        <row r="26">
          <cell r="C26">
            <v>140</v>
          </cell>
        </row>
        <row r="28">
          <cell r="C28">
            <v>512.5</v>
          </cell>
        </row>
        <row r="29">
          <cell r="C29">
            <v>74.91</v>
          </cell>
        </row>
        <row r="30">
          <cell r="C30">
            <v>4071.7999999999993</v>
          </cell>
        </row>
        <row r="31">
          <cell r="C31">
            <v>364.86000000000007</v>
          </cell>
        </row>
        <row r="32">
          <cell r="C32">
            <v>133.88999999999999</v>
          </cell>
        </row>
        <row r="34">
          <cell r="C34">
            <v>766.61500000000001</v>
          </cell>
        </row>
        <row r="35">
          <cell r="C35">
            <v>380.98</v>
          </cell>
        </row>
        <row r="36">
          <cell r="C36">
            <v>311</v>
          </cell>
        </row>
        <row r="41">
          <cell r="C41">
            <v>0</v>
          </cell>
        </row>
        <row r="46">
          <cell r="C46">
            <v>395.92</v>
          </cell>
        </row>
        <row r="47">
          <cell r="C47">
            <v>1337.5649999999998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tabSelected="1" workbookViewId="0">
      <selection activeCell="G23" sqref="G23"/>
    </sheetView>
  </sheetViews>
  <sheetFormatPr defaultRowHeight="15" x14ac:dyDescent="0.25"/>
  <cols>
    <col min="2" max="2" width="30.140625" bestFit="1" customWidth="1"/>
    <col min="3" max="4" width="14.28515625" bestFit="1" customWidth="1"/>
    <col min="5" max="5" width="17.85546875" customWidth="1"/>
    <col min="6" max="6" width="20.85546875" customWidth="1"/>
    <col min="9" max="9" width="10.5703125" bestFit="1" customWidth="1"/>
  </cols>
  <sheetData>
    <row r="1" spans="2:6" ht="15.75" thickBot="1" x14ac:dyDescent="0.3"/>
    <row r="2" spans="2:6" ht="20.25" x14ac:dyDescent="0.25">
      <c r="B2" s="56" t="s">
        <v>0</v>
      </c>
      <c r="C2" s="57"/>
      <c r="D2" s="57"/>
      <c r="E2" s="57"/>
      <c r="F2" s="58"/>
    </row>
    <row r="3" spans="2:6" ht="21" thickBot="1" x14ac:dyDescent="0.3">
      <c r="B3" s="59" t="s">
        <v>1</v>
      </c>
      <c r="C3" s="60"/>
      <c r="D3" s="60"/>
      <c r="E3" s="60"/>
      <c r="F3" s="61"/>
    </row>
    <row r="4" spans="2:6" ht="16.5" thickBot="1" x14ac:dyDescent="0.35">
      <c r="B4" s="62"/>
      <c r="C4" s="62"/>
      <c r="D4" s="62"/>
      <c r="E4" s="62"/>
      <c r="F4" s="62"/>
    </row>
    <row r="5" spans="2:6" ht="18" x14ac:dyDescent="0.25">
      <c r="B5" s="63" t="s">
        <v>2</v>
      </c>
      <c r="C5" s="64"/>
      <c r="D5" s="64"/>
      <c r="E5" s="64"/>
      <c r="F5" s="65"/>
    </row>
    <row r="6" spans="2:6" ht="18.75" thickBot="1" x14ac:dyDescent="0.3">
      <c r="B6" s="66" t="s">
        <v>3</v>
      </c>
      <c r="C6" s="67"/>
      <c r="D6" s="67"/>
      <c r="E6" s="67"/>
      <c r="F6" s="68"/>
    </row>
    <row r="7" spans="2:6" ht="23.25" thickBot="1" x14ac:dyDescent="0.5">
      <c r="B7" s="1"/>
      <c r="C7" s="1"/>
      <c r="D7" s="1"/>
      <c r="E7" s="1"/>
      <c r="F7" s="1"/>
    </row>
    <row r="8" spans="2:6" x14ac:dyDescent="0.25">
      <c r="B8" s="2"/>
      <c r="C8" s="54" t="s">
        <v>4</v>
      </c>
      <c r="D8" s="55"/>
      <c r="E8" s="54" t="s">
        <v>5</v>
      </c>
      <c r="F8" s="55"/>
    </row>
    <row r="9" spans="2:6" x14ac:dyDescent="0.25">
      <c r="B9" s="3"/>
      <c r="C9" s="4"/>
      <c r="D9" s="5"/>
      <c r="E9" s="4"/>
      <c r="F9" s="5"/>
    </row>
    <row r="10" spans="2:6" x14ac:dyDescent="0.25">
      <c r="B10" s="6" t="s">
        <v>6</v>
      </c>
      <c r="C10" s="7"/>
      <c r="D10" s="8">
        <f>'[1]bank rec'!C6</f>
        <v>6507</v>
      </c>
      <c r="E10" s="7"/>
      <c r="F10" s="8">
        <f>[2]Sheet1!$E$28</f>
        <v>14092</v>
      </c>
    </row>
    <row r="11" spans="2:6" x14ac:dyDescent="0.25">
      <c r="B11" s="9"/>
      <c r="C11" s="10"/>
      <c r="D11" s="11"/>
      <c r="E11" s="10"/>
      <c r="F11" s="11"/>
    </row>
    <row r="12" spans="2:6" x14ac:dyDescent="0.25">
      <c r="B12" s="12" t="s">
        <v>7</v>
      </c>
      <c r="C12" s="13"/>
      <c r="D12" s="11"/>
      <c r="E12" s="13"/>
      <c r="F12" s="11"/>
    </row>
    <row r="13" spans="2:6" x14ac:dyDescent="0.25">
      <c r="B13" s="9" t="s">
        <v>8</v>
      </c>
      <c r="C13" s="10">
        <f>'[1]bank rec'!C8</f>
        <v>16000</v>
      </c>
      <c r="D13" s="14"/>
      <c r="E13" s="10">
        <f>[3]Sheet1!$C$8</f>
        <v>13580</v>
      </c>
      <c r="F13" s="14"/>
    </row>
    <row r="14" spans="2:6" x14ac:dyDescent="0.25">
      <c r="B14" s="9" t="s">
        <v>9</v>
      </c>
      <c r="C14" s="15">
        <f>'[1]bank rec'!C10+'[1]bank rec'!C11+'[1]bank rec'!C13+'[1]bank rec'!C14</f>
        <v>4750</v>
      </c>
      <c r="D14" s="14"/>
      <c r="E14" s="15">
        <f>'[4]bank rec'!$C$10+'[4]bank rec'!$C$11+'[4]bank rec'!$C$13+'[4]bank rec'!$C$14</f>
        <v>4800</v>
      </c>
      <c r="F14" s="14"/>
    </row>
    <row r="15" spans="2:6" x14ac:dyDescent="0.25">
      <c r="B15" s="9" t="s">
        <v>10</v>
      </c>
      <c r="C15" s="15">
        <f>'[1]bank rec'!C12</f>
        <v>110</v>
      </c>
      <c r="D15" s="14"/>
      <c r="E15" s="15">
        <f>'[4]bank rec'!$C$12</f>
        <v>110</v>
      </c>
      <c r="F15" s="14"/>
    </row>
    <row r="16" spans="2:6" x14ac:dyDescent="0.25">
      <c r="B16" s="9" t="s">
        <v>11</v>
      </c>
      <c r="C16" s="15">
        <f>'[1]bank rec'!C17</f>
        <v>14021.259999999998</v>
      </c>
      <c r="D16" s="14"/>
      <c r="E16" s="15">
        <f>'[4]bank rec'!$C$17</f>
        <v>1378.77</v>
      </c>
      <c r="F16" s="14"/>
    </row>
    <row r="17" spans="2:9" x14ac:dyDescent="0.25">
      <c r="B17" s="9" t="s">
        <v>12</v>
      </c>
      <c r="C17" s="15">
        <f>'[1]bank rec'!C16</f>
        <v>141177.77000000002</v>
      </c>
      <c r="D17" s="14"/>
      <c r="E17" s="15">
        <f>'[4]bank rec'!$C$16</f>
        <v>0</v>
      </c>
      <c r="F17" s="14"/>
    </row>
    <row r="18" spans="2:9" x14ac:dyDescent="0.25">
      <c r="B18" s="9" t="s">
        <v>13</v>
      </c>
      <c r="C18" s="15">
        <v>0</v>
      </c>
      <c r="D18" s="14"/>
      <c r="E18" s="15">
        <f>[3]Sheet1!$C$15</f>
        <v>205</v>
      </c>
      <c r="F18" s="14"/>
    </row>
    <row r="19" spans="2:9" x14ac:dyDescent="0.25">
      <c r="B19" s="9" t="s">
        <v>14</v>
      </c>
      <c r="C19" s="16">
        <f>'[1]bank rec'!C9</f>
        <v>3256.58</v>
      </c>
      <c r="D19" s="17"/>
      <c r="E19" s="16">
        <f>[3]Sheet1!$C$9</f>
        <v>1250</v>
      </c>
      <c r="F19" s="17"/>
    </row>
    <row r="20" spans="2:9" x14ac:dyDescent="0.25">
      <c r="B20" s="18" t="s">
        <v>15</v>
      </c>
      <c r="C20" s="10" t="s">
        <v>16</v>
      </c>
      <c r="D20" s="19">
        <f>SUM(C13:C19)</f>
        <v>179315.61000000002</v>
      </c>
      <c r="E20" s="10" t="s">
        <v>16</v>
      </c>
      <c r="F20" s="19">
        <f>SUM(E13:E19)</f>
        <v>21323.77</v>
      </c>
    </row>
    <row r="21" spans="2:9" x14ac:dyDescent="0.25">
      <c r="B21" s="20" t="s">
        <v>17</v>
      </c>
      <c r="C21" s="13"/>
      <c r="D21" s="21">
        <f>D20+D10</f>
        <v>185822.61000000002</v>
      </c>
      <c r="E21" s="13"/>
      <c r="F21" s="21">
        <f>F20+F10</f>
        <v>35415.770000000004</v>
      </c>
    </row>
    <row r="22" spans="2:9" x14ac:dyDescent="0.25">
      <c r="B22" s="12" t="s">
        <v>18</v>
      </c>
      <c r="C22" s="13"/>
      <c r="D22" s="14"/>
      <c r="E22" s="13"/>
      <c r="F22" s="14"/>
    </row>
    <row r="23" spans="2:9" x14ac:dyDescent="0.25">
      <c r="B23" s="9" t="s">
        <v>19</v>
      </c>
      <c r="C23" s="7">
        <f>'[1]bank rec'!C21+'[1]bank rec'!C25+'[1]bank rec'!C27+'[1]bank rec'!C28+'[1]bank rec'!C29+'[1]bank rec'!C30+'[1]bank rec'!C34+'[1]bank rec'!C35+'[1]bank rec'!C40</f>
        <v>5808.58</v>
      </c>
      <c r="D23" s="14"/>
      <c r="E23" s="7">
        <f>'[4]bank rec'!$C$22+'[4]bank rec'!$C$26+'[4]bank rec'!$C$29+'[4]bank rec'!$C$28+'[4]bank rec'!$C$30+'[4]bank rec'!$C$31+'[4]bank rec'!$C$35+'[4]bank rec'!$C$36+'[4]bank rec'!$C$41</f>
        <v>6143.1799999999985</v>
      </c>
      <c r="F23" s="14"/>
    </row>
    <row r="24" spans="2:9" x14ac:dyDescent="0.25">
      <c r="B24" s="9" t="s">
        <v>20</v>
      </c>
      <c r="C24" s="7">
        <f>'[1]bank rec'!C20+'[1]bank rec'!C22+'[1]bank rec'!C23+'[1]bank rec'!C24+'[1]bank rec'!C26+'[1]bank rec'!C36+'[1]bank rec'!C41+'[1]bank rec'!C42+'[1]bank rec'!C43+'[1]bank rec'!C37+'[1]bank rec'!C44</f>
        <v>14921.164999999999</v>
      </c>
      <c r="D24" s="14"/>
      <c r="E24" s="7">
        <f>[3]Sheet1!$C$20+[3]Sheet1!$C$23+[3]Sheet1!$C$24+[3]Sheet1!$C$25+[3]Sheet1!$C$27+[3]Sheet1!$C$37+[3]Sheet1!$C$42+[3]Sheet1!$C$43+[3]Sheet1!$C$44+[3]Sheet1!$C$45</f>
        <v>20070.849999999999</v>
      </c>
      <c r="F24" s="14"/>
    </row>
    <row r="25" spans="2:9" x14ac:dyDescent="0.25">
      <c r="B25" s="9" t="s">
        <v>21</v>
      </c>
      <c r="C25" s="7">
        <f>'[1]bank rec'!C32+'[1]bank rec'!C31</f>
        <v>2625.9500000000003</v>
      </c>
      <c r="D25" s="14"/>
      <c r="E25" s="7">
        <f>[3]Sheet1!$C$33</f>
        <v>61</v>
      </c>
      <c r="F25" s="14"/>
    </row>
    <row r="26" spans="2:9" x14ac:dyDescent="0.25">
      <c r="B26" s="9" t="s">
        <v>22</v>
      </c>
      <c r="C26" s="7">
        <f>'[1]bank rec'!C45</f>
        <v>116450.81999999999</v>
      </c>
      <c r="D26" s="14"/>
      <c r="E26" s="7">
        <f>'[4]bank rec'!$C$46</f>
        <v>395.92</v>
      </c>
      <c r="F26" s="14"/>
    </row>
    <row r="27" spans="2:9" x14ac:dyDescent="0.25">
      <c r="B27" s="22" t="s">
        <v>23</v>
      </c>
      <c r="C27" s="7">
        <f>'[1]bank rec'!C38+'[1]bank rec'!C39+'[1]bank rec'!C33</f>
        <v>378</v>
      </c>
      <c r="D27" s="14"/>
      <c r="E27" s="7">
        <f>'[4]bank rec'!$C$34+'[4]bank rec'!$C$32</f>
        <v>900.505</v>
      </c>
      <c r="F27" s="14"/>
    </row>
    <row r="28" spans="2:9" x14ac:dyDescent="0.25">
      <c r="B28" s="22" t="s">
        <v>24</v>
      </c>
      <c r="C28" s="16">
        <f>'[1]bank rec'!C46</f>
        <v>24529.264999999999</v>
      </c>
      <c r="D28" s="14"/>
      <c r="E28" s="16">
        <f>'[4]bank rec'!$C$47</f>
        <v>1337.5649999999998</v>
      </c>
      <c r="F28" s="14"/>
    </row>
    <row r="29" spans="2:9" x14ac:dyDescent="0.25">
      <c r="B29" s="18" t="s">
        <v>25</v>
      </c>
      <c r="C29" s="23"/>
      <c r="D29" s="24">
        <f>SUM(C23:C28)</f>
        <v>164713.77999999997</v>
      </c>
      <c r="E29" s="23"/>
      <c r="F29" s="24">
        <f>SUM(E23:E28)</f>
        <v>28909.019999999997</v>
      </c>
      <c r="G29" s="25"/>
      <c r="I29" s="25"/>
    </row>
    <row r="30" spans="2:9" ht="51.75" customHeight="1" thickBot="1" x14ac:dyDescent="0.3">
      <c r="B30" s="26" t="s">
        <v>26</v>
      </c>
      <c r="C30" s="27"/>
      <c r="D30" s="28">
        <f>D21-D29</f>
        <v>21108.830000000045</v>
      </c>
      <c r="E30" s="27"/>
      <c r="F30" s="28">
        <f>F21-F29</f>
        <v>6506.7500000000073</v>
      </c>
      <c r="I30" s="25"/>
    </row>
    <row r="31" spans="2:9" ht="15.75" thickTop="1" x14ac:dyDescent="0.25">
      <c r="B31" s="29" t="s">
        <v>27</v>
      </c>
      <c r="C31" s="30"/>
      <c r="D31" s="31"/>
      <c r="E31" s="32"/>
      <c r="F31" s="32"/>
    </row>
    <row r="32" spans="2:9" x14ac:dyDescent="0.25">
      <c r="B32" s="33"/>
      <c r="C32" s="30"/>
      <c r="D32" s="31"/>
      <c r="E32" s="32"/>
      <c r="F32" s="32"/>
    </row>
    <row r="33" spans="2:6" x14ac:dyDescent="0.25">
      <c r="B33" s="33" t="s">
        <v>16</v>
      </c>
      <c r="C33" s="30"/>
      <c r="D33" s="34" t="s">
        <v>16</v>
      </c>
      <c r="E33" s="32"/>
      <c r="F33" s="35"/>
    </row>
    <row r="34" spans="2:6" x14ac:dyDescent="0.25">
      <c r="B34" s="33" t="s">
        <v>28</v>
      </c>
      <c r="C34" s="30"/>
      <c r="D34" s="36">
        <f>'[1]MUGA  Control'!E23</f>
        <v>10849.650000000012</v>
      </c>
      <c r="E34" s="32"/>
      <c r="F34" s="32"/>
    </row>
    <row r="35" spans="2:6" x14ac:dyDescent="0.25">
      <c r="B35" s="33" t="s">
        <v>29</v>
      </c>
      <c r="C35" s="30"/>
      <c r="D35" s="37">
        <f>'[1]bank rec'!D61</f>
        <v>243.24</v>
      </c>
      <c r="E35" s="32"/>
      <c r="F35" s="32"/>
    </row>
    <row r="36" spans="2:6" ht="15.75" thickBot="1" x14ac:dyDescent="0.3">
      <c r="B36" s="29" t="s">
        <v>30</v>
      </c>
      <c r="C36" s="30"/>
      <c r="D36" s="28">
        <f>D30</f>
        <v>21108.830000000045</v>
      </c>
      <c r="E36" s="32"/>
      <c r="F36" s="32"/>
    </row>
    <row r="37" spans="2:6" ht="16.5" thickTop="1" thickBot="1" x14ac:dyDescent="0.3">
      <c r="B37" s="38"/>
      <c r="C37" s="39"/>
      <c r="D37" s="40"/>
      <c r="E37" s="32"/>
      <c r="F37" s="32"/>
    </row>
  </sheetData>
  <mergeCells count="7">
    <mergeCell ref="C8:D8"/>
    <mergeCell ref="E8:F8"/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A3" sqref="A3"/>
    </sheetView>
  </sheetViews>
  <sheetFormatPr defaultRowHeight="15" x14ac:dyDescent="0.25"/>
  <cols>
    <col min="1" max="1" width="20.7109375" customWidth="1"/>
    <col min="2" max="2" width="14.28515625" bestFit="1" customWidth="1"/>
    <col min="3" max="3" width="9.85546875" bestFit="1" customWidth="1"/>
    <col min="5" max="5" width="10.5703125" bestFit="1" customWidth="1"/>
  </cols>
  <sheetData>
    <row r="3" spans="1:7" x14ac:dyDescent="0.25">
      <c r="B3" t="s">
        <v>61</v>
      </c>
      <c r="C3" t="s">
        <v>62</v>
      </c>
      <c r="D3" t="s">
        <v>63</v>
      </c>
      <c r="E3" t="s">
        <v>64</v>
      </c>
      <c r="F3" t="s">
        <v>65</v>
      </c>
    </row>
    <row r="5" spans="1:7" x14ac:dyDescent="0.25">
      <c r="A5" t="s">
        <v>66</v>
      </c>
      <c r="B5" s="52">
        <f>'[1]income and expenditure'!D20-'[1]income and expenditure'!C13</f>
        <v>163315.61000000002</v>
      </c>
      <c r="C5" s="52">
        <f>'[1]income and expenditure'!E14+'[1]income and expenditure'!E15+'[1]income and expenditure'!E16+'[1]income and expenditure'!E18+'[1]income and expenditure'!E19</f>
        <v>7743.77</v>
      </c>
      <c r="D5" s="49">
        <f>B5-C5</f>
        <v>155571.84000000003</v>
      </c>
      <c r="E5" s="53">
        <f>D5/B5</f>
        <v>0.95258401814743865</v>
      </c>
      <c r="F5" t="s">
        <v>43</v>
      </c>
      <c r="G5" t="s">
        <v>67</v>
      </c>
    </row>
    <row r="6" spans="1:7" x14ac:dyDescent="0.25">
      <c r="A6" t="s">
        <v>68</v>
      </c>
      <c r="B6" s="52">
        <f>'[1]bank rec'!C29+'[1]bank rec'!C30</f>
        <v>4383.4799999999996</v>
      </c>
      <c r="C6" s="52">
        <f>[3]Sheet1!$C$30+[3]Sheet1!$C$31</f>
        <v>4436.6599999999989</v>
      </c>
      <c r="D6" s="49">
        <f t="shared" ref="D6:D13" si="0">B6-C6</f>
        <v>-53.179999999999382</v>
      </c>
      <c r="E6" s="53">
        <f>D6/B6</f>
        <v>-1.2131913456887994E-2</v>
      </c>
      <c r="F6" s="42" t="s">
        <v>69</v>
      </c>
      <c r="G6" t="s">
        <v>16</v>
      </c>
    </row>
    <row r="7" spans="1:7" x14ac:dyDescent="0.25">
      <c r="A7" t="s">
        <v>70</v>
      </c>
      <c r="B7" s="52">
        <v>0</v>
      </c>
      <c r="C7" s="52">
        <v>0</v>
      </c>
      <c r="D7" s="49">
        <f t="shared" si="0"/>
        <v>0</v>
      </c>
      <c r="E7" s="53">
        <v>0</v>
      </c>
      <c r="F7" t="s">
        <v>69</v>
      </c>
    </row>
    <row r="8" spans="1:7" x14ac:dyDescent="0.25">
      <c r="A8" t="s">
        <v>71</v>
      </c>
      <c r="B8" s="52">
        <f>'[1]income and expenditure'!D29-'[1]annual return'!B6</f>
        <v>160330.29999999996</v>
      </c>
      <c r="C8" s="52">
        <f>'[1]income and expenditure'!F29-'[1]annual return'!C6</f>
        <v>24472.359999999997</v>
      </c>
      <c r="D8" s="49">
        <f t="shared" si="0"/>
        <v>135857.93999999997</v>
      </c>
      <c r="E8" s="53">
        <f>D8/B8</f>
        <v>0.84736285031587921</v>
      </c>
      <c r="F8" t="s">
        <v>43</v>
      </c>
      <c r="G8" t="s">
        <v>72</v>
      </c>
    </row>
    <row r="9" spans="1:7" x14ac:dyDescent="0.25">
      <c r="A9" t="s">
        <v>73</v>
      </c>
      <c r="B9" s="52">
        <v>0</v>
      </c>
      <c r="C9" s="52">
        <v>0</v>
      </c>
      <c r="D9" s="49">
        <f t="shared" si="0"/>
        <v>0</v>
      </c>
      <c r="E9">
        <v>0</v>
      </c>
    </row>
    <row r="10" spans="1:7" x14ac:dyDescent="0.25">
      <c r="A10" t="s">
        <v>74</v>
      </c>
      <c r="B10" s="52">
        <f>'[1]income and expenditure'!D30</f>
        <v>21108.830000000045</v>
      </c>
      <c r="C10" s="52">
        <f>'[1]income and expenditure'!F30</f>
        <v>6506.7500000000073</v>
      </c>
      <c r="D10" s="49">
        <f t="shared" si="0"/>
        <v>14602.080000000038</v>
      </c>
      <c r="E10" s="53">
        <f>D10/B10</f>
        <v>0.69175221933191022</v>
      </c>
      <c r="F10" t="s">
        <v>43</v>
      </c>
      <c r="G10" t="s">
        <v>75</v>
      </c>
    </row>
    <row r="11" spans="1:7" x14ac:dyDescent="0.25">
      <c r="A11" t="s">
        <v>76</v>
      </c>
      <c r="B11" s="52">
        <v>0</v>
      </c>
      <c r="C11" s="52">
        <v>0</v>
      </c>
      <c r="D11" s="49">
        <f t="shared" si="0"/>
        <v>0</v>
      </c>
      <c r="E11">
        <v>0</v>
      </c>
    </row>
    <row r="12" spans="1:7" x14ac:dyDescent="0.25">
      <c r="A12" t="s">
        <v>77</v>
      </c>
      <c r="B12" s="52">
        <v>14886</v>
      </c>
      <c r="C12" s="52">
        <v>14225</v>
      </c>
      <c r="D12" s="49">
        <f t="shared" si="0"/>
        <v>661</v>
      </c>
      <c r="E12" s="53">
        <f>D12/B12</f>
        <v>4.4404138116350932E-2</v>
      </c>
      <c r="F12" t="s">
        <v>69</v>
      </c>
    </row>
    <row r="13" spans="1:7" x14ac:dyDescent="0.25">
      <c r="A13" t="s">
        <v>78</v>
      </c>
      <c r="B13" s="52">
        <v>0</v>
      </c>
      <c r="C13" s="52">
        <v>0</v>
      </c>
      <c r="D13" s="49">
        <f t="shared" si="0"/>
        <v>0</v>
      </c>
      <c r="E1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sqref="A1:XFD1048576"/>
    </sheetView>
  </sheetViews>
  <sheetFormatPr defaultRowHeight="15" x14ac:dyDescent="0.25"/>
  <cols>
    <col min="1" max="1" width="110.5703125" bestFit="1" customWidth="1"/>
    <col min="2" max="2" width="9.5703125" bestFit="1" customWidth="1"/>
  </cols>
  <sheetData>
    <row r="1" spans="1:5" s="42" customFormat="1" x14ac:dyDescent="0.25">
      <c r="A1" s="41" t="s">
        <v>31</v>
      </c>
    </row>
    <row r="2" spans="1:5" s="42" customFormat="1" x14ac:dyDescent="0.25"/>
    <row r="3" spans="1:5" s="42" customFormat="1" x14ac:dyDescent="0.25">
      <c r="A3" s="42" t="s">
        <v>32</v>
      </c>
      <c r="B3" s="43">
        <f>'[1]annual return'!B5</f>
        <v>163315.61000000002</v>
      </c>
    </row>
    <row r="4" spans="1:5" s="42" customFormat="1" x14ac:dyDescent="0.25">
      <c r="A4" s="42" t="s">
        <v>33</v>
      </c>
      <c r="B4" s="42">
        <f>'[1]annual return'!C5</f>
        <v>7743.77</v>
      </c>
    </row>
    <row r="5" spans="1:5" s="42" customFormat="1" x14ac:dyDescent="0.25">
      <c r="A5" s="42" t="s">
        <v>34</v>
      </c>
      <c r="B5" s="43">
        <f>B3-B4</f>
        <v>155571.84000000003</v>
      </c>
      <c r="E5" s="44"/>
    </row>
    <row r="6" spans="1:5" s="42" customFormat="1" x14ac:dyDescent="0.25"/>
    <row r="7" spans="1:5" s="42" customFormat="1" x14ac:dyDescent="0.25">
      <c r="A7" s="42" t="s">
        <v>35</v>
      </c>
    </row>
    <row r="8" spans="1:5" s="42" customFormat="1" x14ac:dyDescent="0.25">
      <c r="A8" s="42" t="s">
        <v>36</v>
      </c>
      <c r="B8" s="42">
        <f>'[1]income and expenditure'!C14-'[1]income and expenditure'!E14</f>
        <v>-50</v>
      </c>
    </row>
    <row r="9" spans="1:5" s="42" customFormat="1" x14ac:dyDescent="0.25">
      <c r="A9" s="45" t="s">
        <v>37</v>
      </c>
      <c r="B9" s="42">
        <f>'[1]income and expenditure'!C16-'[1]income and expenditure'!E16</f>
        <v>12642.489999999998</v>
      </c>
    </row>
    <row r="10" spans="1:5" s="42" customFormat="1" x14ac:dyDescent="0.25">
      <c r="A10" s="45" t="s">
        <v>38</v>
      </c>
      <c r="B10" s="42">
        <f>'[1]income and expenditure'!C19-'[1]income and expenditure'!E19</f>
        <v>2006.58</v>
      </c>
    </row>
    <row r="11" spans="1:5" s="42" customFormat="1" x14ac:dyDescent="0.25">
      <c r="A11" s="45" t="s">
        <v>39</v>
      </c>
      <c r="B11" s="42">
        <f>'[1]income and expenditure'!C17-'[1]income and expenditure'!E17</f>
        <v>141177.77000000002</v>
      </c>
    </row>
    <row r="12" spans="1:5" s="42" customFormat="1" x14ac:dyDescent="0.25">
      <c r="A12" s="41" t="s">
        <v>40</v>
      </c>
      <c r="B12" s="43">
        <f>SUM(B8:B11)</f>
        <v>155776.84000000003</v>
      </c>
    </row>
    <row r="13" spans="1:5" s="42" customFormat="1" x14ac:dyDescent="0.25">
      <c r="A13" s="46" t="s">
        <v>41</v>
      </c>
      <c r="B13" s="43">
        <f>B5-B12</f>
        <v>-205</v>
      </c>
    </row>
    <row r="14" spans="1:5" x14ac:dyDescent="0.25">
      <c r="A14" s="45" t="s">
        <v>42</v>
      </c>
      <c r="B14" t="s">
        <v>43</v>
      </c>
    </row>
    <row r="15" spans="1:5" x14ac:dyDescent="0.25">
      <c r="A15" s="42"/>
      <c r="B15" s="42"/>
    </row>
    <row r="16" spans="1:5" x14ac:dyDescent="0.25">
      <c r="A16" s="42" t="s">
        <v>35</v>
      </c>
      <c r="B16" s="42"/>
    </row>
    <row r="17" spans="1:3" x14ac:dyDescent="0.25">
      <c r="A17" s="69" t="s">
        <v>44</v>
      </c>
      <c r="B17" s="42" t="s">
        <v>16</v>
      </c>
    </row>
    <row r="18" spans="1:3" x14ac:dyDescent="0.25">
      <c r="A18" s="69"/>
    </row>
    <row r="19" spans="1:3" x14ac:dyDescent="0.25">
      <c r="A19" s="45"/>
    </row>
    <row r="20" spans="1:3" ht="18.75" customHeight="1" x14ac:dyDescent="0.25">
      <c r="A20" s="47" t="s">
        <v>45</v>
      </c>
    </row>
    <row r="21" spans="1:3" ht="18.75" customHeight="1" x14ac:dyDescent="0.25"/>
    <row r="22" spans="1:3" ht="18.75" customHeight="1" x14ac:dyDescent="0.25">
      <c r="A22" t="s">
        <v>32</v>
      </c>
      <c r="B22" s="48">
        <f>'[1]annual return'!B8</f>
        <v>160330.29999999996</v>
      </c>
    </row>
    <row r="23" spans="1:3" ht="18.75" customHeight="1" x14ac:dyDescent="0.25">
      <c r="A23" t="s">
        <v>33</v>
      </c>
      <c r="B23" s="48">
        <f>'[1]annual return'!C8</f>
        <v>24472.359999999997</v>
      </c>
    </row>
    <row r="24" spans="1:3" ht="18.75" customHeight="1" x14ac:dyDescent="0.25">
      <c r="A24" t="s">
        <v>34</v>
      </c>
      <c r="B24" s="48">
        <f>B22-B23</f>
        <v>135857.93999999997</v>
      </c>
      <c r="C24" s="48"/>
    </row>
    <row r="26" spans="1:3" x14ac:dyDescent="0.25">
      <c r="A26" t="s">
        <v>35</v>
      </c>
    </row>
    <row r="27" spans="1:3" x14ac:dyDescent="0.25">
      <c r="B27" s="48"/>
    </row>
    <row r="28" spans="1:3" x14ac:dyDescent="0.25">
      <c r="A28" t="s">
        <v>46</v>
      </c>
      <c r="B28" s="49">
        <f>'[1]income and expenditure'!C24-'[1]income and expenditure'!E24</f>
        <v>-5149.6849999999995</v>
      </c>
    </row>
    <row r="29" spans="1:3" x14ac:dyDescent="0.25">
      <c r="A29" t="s">
        <v>47</v>
      </c>
      <c r="B29" s="49">
        <f>'[1]income and expenditure'!C25-'[1]income and expenditure'!E25</f>
        <v>2564.9500000000003</v>
      </c>
    </row>
    <row r="30" spans="1:3" x14ac:dyDescent="0.25">
      <c r="A30" t="s">
        <v>48</v>
      </c>
      <c r="B30" s="49">
        <f>'[1]income and expenditure'!C26-'[1]income and expenditure'!E26</f>
        <v>116054.9</v>
      </c>
    </row>
    <row r="31" spans="1:3" x14ac:dyDescent="0.25">
      <c r="A31" t="s">
        <v>49</v>
      </c>
      <c r="B31" s="49">
        <f>'[1]income and expenditure'!C27-'[1]income and expenditure'!E27</f>
        <v>-522.505</v>
      </c>
    </row>
    <row r="32" spans="1:3" x14ac:dyDescent="0.25">
      <c r="A32" t="s">
        <v>50</v>
      </c>
      <c r="B32" s="50">
        <f>'[1]income and expenditure'!C28-'[1]income and expenditure'!E28</f>
        <v>23191.7</v>
      </c>
    </row>
    <row r="33" spans="1:2" x14ac:dyDescent="0.25">
      <c r="A33" t="s">
        <v>16</v>
      </c>
      <c r="B33" s="50" t="s">
        <v>16</v>
      </c>
    </row>
    <row r="34" spans="1:2" x14ac:dyDescent="0.25">
      <c r="A34" s="42"/>
      <c r="B34" s="51"/>
    </row>
    <row r="35" spans="1:2" x14ac:dyDescent="0.25">
      <c r="A35" s="42" t="s">
        <v>51</v>
      </c>
      <c r="B35" s="43">
        <f>SUM(B27:B33)</f>
        <v>136139.35999999999</v>
      </c>
    </row>
    <row r="36" spans="1:2" x14ac:dyDescent="0.25">
      <c r="A36" s="42" t="s">
        <v>41</v>
      </c>
      <c r="B36" s="43">
        <f>B35-B24</f>
        <v>281.42000000001281</v>
      </c>
    </row>
    <row r="37" spans="1:2" x14ac:dyDescent="0.25">
      <c r="A37" s="42" t="s">
        <v>52</v>
      </c>
      <c r="B37" s="42" t="s">
        <v>43</v>
      </c>
    </row>
    <row r="38" spans="1:2" x14ac:dyDescent="0.25">
      <c r="A38" s="42"/>
      <c r="B38" s="42"/>
    </row>
    <row r="39" spans="1:2" x14ac:dyDescent="0.25">
      <c r="A39" s="42" t="s">
        <v>53</v>
      </c>
    </row>
    <row r="41" spans="1:2" x14ac:dyDescent="0.25">
      <c r="A41" s="47" t="s">
        <v>54</v>
      </c>
    </row>
    <row r="43" spans="1:2" x14ac:dyDescent="0.25">
      <c r="A43" t="s">
        <v>32</v>
      </c>
      <c r="B43" s="48">
        <f>'[1]annual return'!B10</f>
        <v>21108.830000000045</v>
      </c>
    </row>
    <row r="44" spans="1:2" x14ac:dyDescent="0.25">
      <c r="A44" t="s">
        <v>33</v>
      </c>
      <c r="B44" s="48">
        <f>'[1]annual return'!C10</f>
        <v>6506.7500000000073</v>
      </c>
    </row>
    <row r="45" spans="1:2" x14ac:dyDescent="0.25">
      <c r="A45" t="s">
        <v>34</v>
      </c>
      <c r="B45" s="48">
        <f>B43-B44</f>
        <v>14602.080000000038</v>
      </c>
    </row>
    <row r="47" spans="1:2" x14ac:dyDescent="0.25">
      <c r="A47" t="s">
        <v>35</v>
      </c>
    </row>
    <row r="49" spans="1:2" x14ac:dyDescent="0.25">
      <c r="A49" t="s">
        <v>55</v>
      </c>
      <c r="B49">
        <f>'[1]income and expenditure'!C13-'[1]income and expenditure'!E13</f>
        <v>2420</v>
      </c>
    </row>
    <row r="50" spans="1:2" x14ac:dyDescent="0.25">
      <c r="A50" t="s">
        <v>56</v>
      </c>
      <c r="B50" s="48">
        <f>-B24</f>
        <v>-135857.93999999997</v>
      </c>
    </row>
    <row r="51" spans="1:2" x14ac:dyDescent="0.25">
      <c r="A51" t="s">
        <v>57</v>
      </c>
      <c r="B51">
        <f>'[1]annual return'!B6-'[1]annual return'!C6</f>
        <v>-53.179999999999382</v>
      </c>
    </row>
    <row r="52" spans="1:2" x14ac:dyDescent="0.25">
      <c r="A52" t="s">
        <v>58</v>
      </c>
      <c r="B52" s="48">
        <f>B5</f>
        <v>155571.84000000003</v>
      </c>
    </row>
    <row r="54" spans="1:2" x14ac:dyDescent="0.25">
      <c r="A54" t="s">
        <v>59</v>
      </c>
      <c r="B54">
        <f>SUM(B48:B52)</f>
        <v>22080.720000000059</v>
      </c>
    </row>
    <row r="55" spans="1:2" x14ac:dyDescent="0.25">
      <c r="A55" t="s">
        <v>60</v>
      </c>
      <c r="B55" s="48">
        <f>B54-B45</f>
        <v>7478.6400000000212</v>
      </c>
    </row>
    <row r="56" spans="1:2" x14ac:dyDescent="0.25">
      <c r="A56" t="s">
        <v>42</v>
      </c>
      <c r="B56" t="s">
        <v>43</v>
      </c>
    </row>
  </sheetData>
  <mergeCells count="1">
    <mergeCell ref="A17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&amp; Expenditure</vt:lpstr>
      <vt:lpstr>Annual Return</vt:lpstr>
      <vt:lpstr>Variances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johnddrysdale@yahoo.co.uk</cp:lastModifiedBy>
  <dcterms:created xsi:type="dcterms:W3CDTF">2019-05-07T18:58:59Z</dcterms:created>
  <dcterms:modified xsi:type="dcterms:W3CDTF">2021-04-13T15:48:06Z</dcterms:modified>
</cp:coreProperties>
</file>